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Password="CC57" lockStructure="1"/>
  <bookViews>
    <workbookView xWindow="0" yWindow="0" windowWidth="19200" windowHeight="9450"/>
  </bookViews>
  <sheets>
    <sheet name="Instructions" sheetId="7" r:id="rId1"/>
    <sheet name="Dexcom" sheetId="4" r:id="rId2"/>
    <sheet name="Medtronic" sheetId="8" r:id="rId3"/>
    <sheet name="FreeStyle" sheetId="9" r:id="rId4"/>
  </sheets>
  <definedNames>
    <definedName name="_xlnm.Print_Area" localSheetId="1">Dexcom!$A$1:$H$9</definedName>
    <definedName name="_xlnm.Print_Area" localSheetId="3">FreeStyle!$A$1:$H$7</definedName>
    <definedName name="_xlnm.Print_Area" localSheetId="0">Instructions!$A$1:$A$7</definedName>
    <definedName name="_xlnm.Print_Area" localSheetId="2">Medtronic!$A$1:$H$9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9" l="1"/>
  <c r="E5" i="9"/>
  <c r="J1" i="9"/>
  <c r="H7" i="9"/>
  <c r="H4" i="9"/>
  <c r="H6" i="9"/>
  <c r="H3" i="9"/>
  <c r="E4" i="9"/>
  <c r="E6" i="9"/>
  <c r="E7" i="9"/>
  <c r="H9" i="8" l="1"/>
  <c r="E9" i="8"/>
  <c r="H8" i="8"/>
  <c r="E8" i="8"/>
  <c r="H7" i="8"/>
  <c r="E7" i="8"/>
  <c r="H6" i="8"/>
  <c r="E6" i="8"/>
  <c r="H5" i="8"/>
  <c r="E5" i="8"/>
  <c r="H4" i="8"/>
  <c r="E4" i="8"/>
  <c r="H3" i="8"/>
  <c r="E3" i="8"/>
  <c r="J1" i="8"/>
  <c r="E3" i="9"/>
  <c r="H6" i="4" l="1"/>
  <c r="E6" i="4" l="1"/>
  <c r="J1" i="4"/>
  <c r="H9" i="4"/>
  <c r="H5" i="4"/>
  <c r="H7" i="4"/>
  <c r="H8" i="4"/>
  <c r="H3" i="4"/>
  <c r="H4" i="4"/>
  <c r="E7" i="4"/>
  <c r="E3" i="4"/>
  <c r="E9" i="4"/>
  <c r="E5" i="4"/>
  <c r="E4" i="4"/>
  <c r="E8" i="4"/>
</calcChain>
</file>

<file path=xl/sharedStrings.xml><?xml version="1.0" encoding="utf-8"?>
<sst xmlns="http://schemas.openxmlformats.org/spreadsheetml/2006/main" count="72" uniqueCount="23">
  <si>
    <t>ISF</t>
  </si>
  <si>
    <t>â</t>
  </si>
  <si>
    <t>ä</t>
  </si>
  <si>
    <t>á</t>
  </si>
  <si>
    <t>ââ</t>
  </si>
  <si>
    <t>æ</t>
  </si>
  <si>
    <t>áá</t>
  </si>
  <si>
    <t>ICR</t>
  </si>
  <si>
    <t>SETTINGS</t>
  </si>
  <si>
    <t>CHANGE IN BOLUS</t>
  </si>
  <si>
    <t>CHANGE IN CARBS</t>
  </si>
  <si>
    <t>à</t>
  </si>
  <si>
    <t>grams</t>
  </si>
  <si>
    <t>units</t>
  </si>
  <si>
    <t>arrows</t>
  </si>
  <si>
    <t>INSTRUCTIONS FOR USE</t>
  </si>
  <si>
    <t>Calculations do not account for active insulin/insulin-on-board, nor for activity!</t>
  </si>
  <si>
    <t>OR</t>
  </si>
  <si>
    <t>ááá</t>
  </si>
  <si>
    <t>âââ</t>
  </si>
  <si>
    <t>—</t>
  </si>
  <si>
    <t>This Excel spreadsheet calculates the number of units of insulin to adjust a dose, based on the trend arrows of your Dexcom, Medtronic or FreeStyle CGMS. Alternatively, you can adjust your carbohydrate intake to offset the predicted rise or fall in blood glucose with time. These calculations are only to be used pre-meals and -snacks, and 3 hours or more hours after the previous insulin dose was given, to avoid insulin stacking. These calculations are not valid for use in children under the age of 2 years. Based on Laffel LM et al. J Endocr Soc 2017;1(12):1461–1476.</t>
  </si>
  <si>
    <t>For the Dexcom, Medtonic or FreeStyle worksheets, fill in the yellow blanks for Insulin Sensitivity Factor ("ISF", in mmol/L per U insulin) and Insulin-to-Carb Ratio ("ICR", in grams per U insulin). The worksheet will then auto-calculate the number of units to increase or descrease the insulin bolues—and, alternatively, the grams of carbs to subtract from or to add to the meal/snack—to offset the predicted change in blood glucose levels as indicated by the CGMS.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</si>
</sst>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
  </numFmts>
  <fonts count="9" x14ac:knownFonts="1">
    <font>
      <sz val="11"/>
      <color theme="1"/>
      <name val="Calibri"/>
      <family val="2"/>
      <scheme val="minor"/>
    </font>
    <font>
      <sz val="10"/>
      <name val="Arial"/>
      <family val="2"/>
    </font>
    <font>
      <b/>
      <sz val="14"/>
      <name val="Arial"/>
      <family val="2"/>
    </font>
    <font>
      <sz val="10"/>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theme="1"/>
      <name val="Wingdings"/>
      <charset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right style="thin">
        <color auto="1"/>
      </right>
      <top style="medium">
        <color auto="1"/>
      </top>
      <bottom style="thin">
        <color auto="1"/>
      </bottom>
      <diagonal/>
    </border>
  </borders>
  <cellStyleXfs count="2">
    <xf numFmtId="0" fontId="0" fillId="0" borderId="0"/>
    <xf numFmtId="0" fontId="1" fillId="0" borderId="0"/>
  </cellStyleXfs>
  <cellXfs count="41">
    <xf numFmtId="0" fontId="0" fillId="0" borderId="0" xfId="0"/>
    <xf numFmtId="0" fontId="2" fillId="0" borderId="0" xfId="1" applyNumberFormat="1" applyFont="1" applyAlignment="1" applyProtection="1">
      <alignment horizontal="center" vertical="top" wrapText="1"/>
      <protection hidden="1"/>
    </xf>
    <xf numFmtId="0" fontId="1" fillId="0" borderId="0" xfId="1" applyNumberFormat="1" applyAlignment="1" applyProtection="1">
      <alignment vertical="top" wrapText="1"/>
      <protection hidden="1"/>
    </xf>
    <xf numFmtId="0" fontId="3" fillId="0" borderId="0" xfId="1" applyNumberFormat="1" applyFont="1" applyAlignment="1" applyProtection="1">
      <alignment vertical="top" wrapText="1"/>
      <protection hidden="1"/>
    </xf>
    <xf numFmtId="0" fontId="1" fillId="0" borderId="0" xfId="1" applyNumberFormat="1" applyFont="1" applyAlignment="1" applyProtection="1">
      <alignment vertical="top" wrapText="1"/>
      <protection hidden="1"/>
    </xf>
    <xf numFmtId="0" fontId="4" fillId="0" borderId="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165" fontId="5" fillId="2" borderId="7" xfId="0" applyNumberFormat="1" applyFont="1" applyFill="1" applyBorder="1" applyAlignment="1" applyProtection="1">
      <alignment horizontal="center" vertical="center"/>
      <protection locked="0" hidden="1"/>
    </xf>
    <xf numFmtId="165" fontId="5" fillId="2" borderId="1" xfId="0" applyNumberFormat="1" applyFont="1" applyFill="1" applyBorder="1" applyAlignment="1" applyProtection="1">
      <alignment horizontal="center" vertical="center"/>
      <protection locked="0" hidden="1"/>
    </xf>
    <xf numFmtId="164" fontId="5" fillId="0" borderId="1" xfId="0" applyNumberFormat="1" applyFont="1" applyBorder="1" applyAlignment="1" applyProtection="1">
      <alignment horizontal="center" vertical="center"/>
      <protection hidden="1"/>
    </xf>
    <xf numFmtId="166" fontId="5" fillId="0" borderId="8" xfId="0" applyNumberFormat="1"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164" fontId="5" fillId="0" borderId="13" xfId="0" applyNumberFormat="1" applyFont="1" applyBorder="1" applyAlignment="1" applyProtection="1">
      <alignment horizontal="center" vertical="center"/>
      <protection hidden="1"/>
    </xf>
    <xf numFmtId="166" fontId="5" fillId="0" borderId="15" xfId="0" applyNumberFormat="1" applyFont="1" applyBorder="1" applyAlignment="1" applyProtection="1">
      <alignment horizontal="center" vertical="center"/>
      <protection hidden="1"/>
    </xf>
    <xf numFmtId="0" fontId="5" fillId="0" borderId="0" xfId="0" applyFont="1" applyAlignment="1" applyProtection="1">
      <alignment horizontal="center"/>
      <protection hidden="1"/>
    </xf>
    <xf numFmtId="0" fontId="6" fillId="0" borderId="0" xfId="0" applyFont="1" applyAlignment="1" applyProtection="1">
      <alignment horizontal="center"/>
      <protection hidden="1"/>
    </xf>
    <xf numFmtId="0" fontId="8" fillId="0" borderId="1"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5" fillId="0" borderId="17" xfId="0" applyFont="1" applyBorder="1" applyAlignment="1">
      <alignment horizontal="center" vertical="center"/>
    </xf>
    <xf numFmtId="0" fontId="4" fillId="0" borderId="5" xfId="0" applyFont="1" applyBorder="1" applyAlignment="1" applyProtection="1">
      <alignment horizontal="center" vertical="center"/>
      <protection hidden="1"/>
    </xf>
    <xf numFmtId="0" fontId="0" fillId="0" borderId="3" xfId="0" applyBorder="1" applyAlignment="1">
      <alignment horizontal="center" vertical="center"/>
    </xf>
    <xf numFmtId="0" fontId="0" fillId="0" borderId="14" xfId="0" applyBorder="1" applyAlignment="1">
      <alignment horizontal="center" vertical="center"/>
    </xf>
    <xf numFmtId="0" fontId="1" fillId="0" borderId="0" xfId="1" applyNumberFormat="1" applyAlignment="1" applyProtection="1">
      <alignment vertical="center" wrapText="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31"/>
  <sheetViews>
    <sheetView tabSelected="1" zoomScaleNormal="100" workbookViewId="0"/>
  </sheetViews>
  <sheetFormatPr defaultColWidth="0" defaultRowHeight="12.75" x14ac:dyDescent="0.25"/>
  <cols>
    <col min="1" max="1" width="100.5703125" style="2" customWidth="1"/>
    <col min="2" max="256" width="8.85546875" style="2" hidden="1" customWidth="1"/>
    <col min="257" max="16129" width="12.5703125" style="2" hidden="1" customWidth="1"/>
    <col min="16130" max="16384" width="0" style="2" hidden="1"/>
  </cols>
  <sheetData>
    <row r="1" spans="1:1" ht="17.649999999999999" x14ac:dyDescent="0.55000000000000004">
      <c r="A1" s="1" t="s">
        <v>15</v>
      </c>
    </row>
    <row r="3" spans="1:1" ht="64.150000000000006" customHeight="1" x14ac:dyDescent="0.25">
      <c r="A3" s="2" t="s">
        <v>21</v>
      </c>
    </row>
    <row r="4" spans="1:1" ht="12.75" customHeight="1" x14ac:dyDescent="0.55000000000000004"/>
    <row r="5" spans="1:1" ht="54.6" customHeight="1" x14ac:dyDescent="0.25">
      <c r="A5" s="4" t="s">
        <v>22</v>
      </c>
    </row>
    <row r="6" spans="1:1" ht="12.75" customHeight="1" x14ac:dyDescent="0.55000000000000004">
      <c r="A6" s="3"/>
    </row>
    <row r="7" spans="1:1" ht="12.75" customHeight="1" x14ac:dyDescent="0.55000000000000004">
      <c r="A7" s="2" t="s">
        <v>16</v>
      </c>
    </row>
    <row r="8" spans="1:1" ht="12.75" customHeight="1" x14ac:dyDescent="0.55000000000000004"/>
    <row r="9" spans="1:1" ht="12.75" customHeight="1" x14ac:dyDescent="0.25">
      <c r="A9" s="40"/>
    </row>
    <row r="10" spans="1:1" ht="12.75" customHeight="1" x14ac:dyDescent="0.55000000000000004"/>
    <row r="11" spans="1:1" ht="12.75" customHeight="1" x14ac:dyDescent="0.55000000000000004"/>
    <row r="12" spans="1:1" ht="12.75" customHeight="1" x14ac:dyDescent="0.55000000000000004"/>
    <row r="13" spans="1:1" ht="12.75" customHeight="1" x14ac:dyDescent="0.55000000000000004"/>
    <row r="14" spans="1:1" ht="12.75" customHeight="1" x14ac:dyDescent="0.25"/>
    <row r="15" spans="1:1" ht="12.75" customHeight="1" x14ac:dyDescent="0.55000000000000004">
      <c r="A15" s="3"/>
    </row>
    <row r="16" spans="1: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sheetData>
  <sheetProtection password="CC57" sheet="1" objects="1" scenarios="1" selectLockedCells="1" selectUnlockedCells="1"/>
  <printOptions horizontalCentered="1" verticalCentered="1"/>
  <pageMargins left="0.7" right="0.7" top="0.75" bottom="0.75" header="0.3" footer="0.3"/>
  <pageSetup orientation="landscape" r:id="rId1"/>
  <headerFooter>
    <oddHeader>&amp;C&amp;"Arial,Bold"&amp;20CORRECTING FOR ARROWS</oddHeader>
    <oddFooter>&amp;L&amp;"Arial,Regular"&amp;10February 5, 2019&amp;C&amp;"Arial,Regular"&amp;10www.bcchildrens.ca/endocrinology-diabetes-site/documents/arrowbolus.xlsx&amp;R&amp;"Arial,Regular"&amp;10&amp;A,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Normal="100" workbookViewId="0">
      <selection activeCell="A3" sqref="A3"/>
    </sheetView>
  </sheetViews>
  <sheetFormatPr defaultColWidth="9.28515625" defaultRowHeight="12.75" x14ac:dyDescent="0.2"/>
  <cols>
    <col min="1" max="1" width="4.5703125" style="26" customWidth="1"/>
    <col min="2" max="2" width="5.140625" style="26" customWidth="1"/>
    <col min="3" max="3" width="2.5703125" style="26" customWidth="1"/>
    <col min="4" max="5" width="9.28515625" style="26" customWidth="1"/>
    <col min="6" max="6" width="7" style="26" customWidth="1"/>
    <col min="7" max="9" width="9.28515625" style="26" customWidth="1"/>
    <col min="10" max="14" width="9.28515625" style="27" customWidth="1"/>
    <col min="15" max="17" width="9.28515625" style="27"/>
    <col min="18" max="16384" width="9.28515625" style="26"/>
  </cols>
  <sheetData>
    <row r="1" spans="1:18" s="6" customFormat="1" ht="15" customHeight="1" x14ac:dyDescent="0.25">
      <c r="A1" s="35" t="s">
        <v>8</v>
      </c>
      <c r="B1" s="36"/>
      <c r="C1" s="5"/>
      <c r="D1" s="32" t="s">
        <v>9</v>
      </c>
      <c r="E1" s="33"/>
      <c r="F1" s="37" t="s">
        <v>17</v>
      </c>
      <c r="G1" s="32" t="s">
        <v>10</v>
      </c>
      <c r="H1" s="34"/>
      <c r="J1" s="7">
        <f>IF($A$3&lt;1.4,5,IF(AND($A$3&gt;=1.4,$A$3&lt;2.8),4,(IF(AND($A$3&gt;=2.8,$A$3&lt;4.2),3,(IF(AND($A$3&gt;=4.2,$A$3&lt;6.9),2,IF($A$3&gt;=6.9,1,6)))))))</f>
        <v>5</v>
      </c>
      <c r="K1" s="7">
        <v>1</v>
      </c>
      <c r="L1" s="7">
        <v>0.5</v>
      </c>
      <c r="M1" s="7">
        <v>0</v>
      </c>
      <c r="N1" s="7">
        <v>0</v>
      </c>
      <c r="O1" s="8"/>
      <c r="P1" s="8"/>
      <c r="Q1" s="8"/>
      <c r="R1" s="9"/>
    </row>
    <row r="2" spans="1:18" s="9" customFormat="1" ht="15" customHeight="1" x14ac:dyDescent="0.25">
      <c r="A2" s="10" t="s">
        <v>0</v>
      </c>
      <c r="B2" s="11" t="s">
        <v>7</v>
      </c>
      <c r="C2" s="12"/>
      <c r="D2" s="11" t="s">
        <v>14</v>
      </c>
      <c r="E2" s="11" t="s">
        <v>13</v>
      </c>
      <c r="F2" s="38"/>
      <c r="G2" s="11" t="s">
        <v>14</v>
      </c>
      <c r="H2" s="13" t="s">
        <v>12</v>
      </c>
      <c r="J2" s="7"/>
      <c r="K2" s="7">
        <v>2</v>
      </c>
      <c r="L2" s="7">
        <v>1</v>
      </c>
      <c r="M2" s="7">
        <v>0.5</v>
      </c>
      <c r="N2" s="7">
        <v>0</v>
      </c>
      <c r="O2" s="7"/>
      <c r="P2" s="7"/>
      <c r="Q2" s="7"/>
    </row>
    <row r="3" spans="1:18" s="9" customFormat="1" ht="15" customHeight="1" x14ac:dyDescent="0.25">
      <c r="A3" s="14"/>
      <c r="B3" s="15"/>
      <c r="C3" s="12"/>
      <c r="D3" s="28" t="s">
        <v>6</v>
      </c>
      <c r="E3" s="16" t="str">
        <f ca="1">IF($A$3="","—",INDIRECT(ADDRESS($J$1,12,1,1)))</f>
        <v>—</v>
      </c>
      <c r="F3" s="38"/>
      <c r="G3" s="28" t="s">
        <v>6</v>
      </c>
      <c r="H3" s="17" t="str">
        <f ca="1">IF(OR($A$3="",$B$3=""),"—",-1*$B$3*INDIRECT(ADDRESS($J$1,12,1,1)))</f>
        <v>—</v>
      </c>
      <c r="J3" s="7"/>
      <c r="K3" s="7">
        <v>3</v>
      </c>
      <c r="L3" s="7">
        <v>2</v>
      </c>
      <c r="M3" s="7">
        <v>1</v>
      </c>
      <c r="N3" s="7">
        <v>0.5</v>
      </c>
      <c r="O3" s="7"/>
      <c r="P3" s="7"/>
      <c r="Q3" s="7"/>
    </row>
    <row r="4" spans="1:18" s="9" customFormat="1" ht="15" customHeight="1" x14ac:dyDescent="0.25">
      <c r="A4" s="18"/>
      <c r="B4" s="19"/>
      <c r="C4" s="20"/>
      <c r="D4" s="28" t="s">
        <v>3</v>
      </c>
      <c r="E4" s="16" t="str">
        <f ca="1">IF($A$3="","—",INDIRECT(ADDRESS($J$1,13,1,1)))</f>
        <v>—</v>
      </c>
      <c r="F4" s="38"/>
      <c r="G4" s="28" t="s">
        <v>3</v>
      </c>
      <c r="H4" s="17" t="str">
        <f ca="1">IF(OR($A$3="",$B$3=""),"—",-1*$B$3*INDIRECT(ADDRESS($J$1,13,1,1)))</f>
        <v>—</v>
      </c>
      <c r="J4" s="7"/>
      <c r="K4" s="7">
        <v>4</v>
      </c>
      <c r="L4" s="7">
        <v>3</v>
      </c>
      <c r="M4" s="7">
        <v>2</v>
      </c>
      <c r="N4" s="7">
        <v>1</v>
      </c>
      <c r="O4" s="7"/>
      <c r="P4" s="7"/>
      <c r="Q4" s="7"/>
    </row>
    <row r="5" spans="1:18" s="9" customFormat="1" ht="15" customHeight="1" x14ac:dyDescent="0.25">
      <c r="A5" s="18"/>
      <c r="B5" s="19"/>
      <c r="C5" s="20"/>
      <c r="D5" s="28" t="s">
        <v>2</v>
      </c>
      <c r="E5" s="16" t="str">
        <f ca="1">IF($A$3="","—",INDIRECT(ADDRESS($J$1,14,1,1)))</f>
        <v>—</v>
      </c>
      <c r="F5" s="38"/>
      <c r="G5" s="28" t="s">
        <v>2</v>
      </c>
      <c r="H5" s="17" t="str">
        <f ca="1">IF(OR($A$3="",$B$3=""),"—",-1*$B$3*INDIRECT(ADDRESS($J$1,14,1,1)))</f>
        <v>—</v>
      </c>
      <c r="J5" s="7"/>
      <c r="K5" s="7">
        <v>5</v>
      </c>
      <c r="L5" s="7">
        <v>4</v>
      </c>
      <c r="M5" s="7">
        <v>3</v>
      </c>
      <c r="N5" s="7">
        <v>2</v>
      </c>
      <c r="O5" s="7"/>
      <c r="P5" s="7"/>
      <c r="Q5" s="7"/>
    </row>
    <row r="6" spans="1:18" s="9" customFormat="1" ht="15" customHeight="1" x14ac:dyDescent="0.25">
      <c r="A6" s="18"/>
      <c r="B6" s="19"/>
      <c r="C6" s="20"/>
      <c r="D6" s="28" t="s">
        <v>11</v>
      </c>
      <c r="E6" s="16" t="str">
        <f>IF($A$3="","—",0)</f>
        <v>—</v>
      </c>
      <c r="F6" s="38"/>
      <c r="G6" s="28" t="s">
        <v>11</v>
      </c>
      <c r="H6" s="17" t="str">
        <f>IF(OR($A$3="",$B$3=""),"—",0)</f>
        <v>—</v>
      </c>
      <c r="J6" s="7"/>
      <c r="K6" s="7"/>
      <c r="L6" s="7"/>
      <c r="M6" s="7"/>
      <c r="N6" s="7"/>
      <c r="O6" s="7"/>
      <c r="P6" s="7"/>
      <c r="Q6" s="7"/>
    </row>
    <row r="7" spans="1:18" s="9" customFormat="1" ht="15" customHeight="1" x14ac:dyDescent="0.25">
      <c r="A7" s="18"/>
      <c r="B7" s="19"/>
      <c r="C7" s="20"/>
      <c r="D7" s="28" t="s">
        <v>5</v>
      </c>
      <c r="E7" s="16" t="str">
        <f ca="1">IF($A$3="","—",-1*INDIRECT(ADDRESS($J$1,14,1,1)))</f>
        <v>—</v>
      </c>
      <c r="F7" s="38"/>
      <c r="G7" s="28" t="s">
        <v>5</v>
      </c>
      <c r="H7" s="17" t="str">
        <f ca="1">IF(OR($A$3="",$B$3=""),"—",$B$3*INDIRECT(ADDRESS($J$1,14,1,1)))</f>
        <v>—</v>
      </c>
      <c r="J7" s="7"/>
      <c r="K7" s="7"/>
      <c r="L7" s="7"/>
      <c r="M7" s="7"/>
      <c r="N7" s="7"/>
      <c r="O7" s="7"/>
      <c r="P7" s="7"/>
      <c r="Q7" s="7"/>
    </row>
    <row r="8" spans="1:18" s="9" customFormat="1" ht="15" customHeight="1" x14ac:dyDescent="0.25">
      <c r="A8" s="18"/>
      <c r="B8" s="19"/>
      <c r="C8" s="20"/>
      <c r="D8" s="28" t="s">
        <v>1</v>
      </c>
      <c r="E8" s="16" t="str">
        <f ca="1">IF($A$3="","—",-1*INDIRECT(ADDRESS($J$1,13,1,1)))</f>
        <v>—</v>
      </c>
      <c r="F8" s="38"/>
      <c r="G8" s="28" t="s">
        <v>1</v>
      </c>
      <c r="H8" s="17" t="str">
        <f ca="1">IF(OR($A$3="",$B$3=""),"—",$B$3*INDIRECT(ADDRESS($J$1,13,1,1)))</f>
        <v>—</v>
      </c>
      <c r="J8" s="7"/>
      <c r="K8" s="7"/>
      <c r="L8" s="7"/>
      <c r="M8" s="7"/>
      <c r="N8" s="7"/>
      <c r="O8" s="7"/>
      <c r="P8" s="7"/>
      <c r="Q8" s="7"/>
    </row>
    <row r="9" spans="1:18" s="9" customFormat="1" ht="15" customHeight="1" thickBot="1" x14ac:dyDescent="0.3">
      <c r="A9" s="21"/>
      <c r="B9" s="22"/>
      <c r="C9" s="23"/>
      <c r="D9" s="29" t="s">
        <v>4</v>
      </c>
      <c r="E9" s="24" t="str">
        <f ca="1">IF($A$3="","—",-1*INDIRECT(ADDRESS($J$1,12,1,1)))</f>
        <v>—</v>
      </c>
      <c r="F9" s="39"/>
      <c r="G9" s="29" t="s">
        <v>4</v>
      </c>
      <c r="H9" s="25" t="str">
        <f ca="1">IF(OR($A$3="",$B$3=""),"—",$B$3*INDIRECT(ADDRESS($J$1,12,1,1)))</f>
        <v>—</v>
      </c>
      <c r="J9" s="7"/>
      <c r="K9" s="7"/>
      <c r="L9" s="7"/>
      <c r="M9" s="7"/>
      <c r="N9" s="7"/>
      <c r="O9" s="7"/>
      <c r="P9" s="7"/>
      <c r="Q9" s="7"/>
    </row>
  </sheetData>
  <sheetProtection password="CC57" sheet="1" objects="1" scenarios="1" selectLockedCells="1"/>
  <mergeCells count="4">
    <mergeCell ref="D1:E1"/>
    <mergeCell ref="G1:H1"/>
    <mergeCell ref="A1:B1"/>
    <mergeCell ref="F1:F9"/>
  </mergeCells>
  <dataValidations count="1">
    <dataValidation type="decimal" allowBlank="1" showInputMessage="1" showErrorMessage="1" errorTitle="INCORRECT INPUT!" error="Must be a positive number between 1 and 100!" sqref="A3:B3">
      <formula1>1</formula1>
      <formula2>100</formula2>
    </dataValidation>
  </dataValidations>
  <printOptions horizontalCentered="1" verticalCentered="1"/>
  <pageMargins left="0.7" right="0.7" top="0.75" bottom="0.75" header="0.3" footer="0.3"/>
  <pageSetup orientation="landscape" horizontalDpi="4294967293" verticalDpi="1200" r:id="rId1"/>
  <headerFooter>
    <oddHeader>&amp;C&amp;"Arial,Bold"&amp;20CORRECTING FOR ARROWS
DEXCOM G5®/G6®</oddHeader>
    <oddFooter>&amp;L&amp;"Arial,Regular"&amp;10February 5, 2019&amp;C&amp;"Arial,Regular"&amp;10www.bcchildrens.ca/endocrinology-diabetes-site/documents/arrowbolus.xlsx&amp;R&amp;"Arial,Regular"&amp;10&amp;A,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Normal="100" workbookViewId="0">
      <selection activeCell="A3" sqref="A3"/>
    </sheetView>
  </sheetViews>
  <sheetFormatPr defaultColWidth="9.28515625" defaultRowHeight="12.75" x14ac:dyDescent="0.2"/>
  <cols>
    <col min="1" max="1" width="4.5703125" style="26" customWidth="1"/>
    <col min="2" max="2" width="5.140625" style="26" customWidth="1"/>
    <col min="3" max="3" width="2.5703125" style="26" customWidth="1"/>
    <col min="4" max="5" width="9.28515625" style="26" customWidth="1"/>
    <col min="6" max="6" width="7" style="26" customWidth="1"/>
    <col min="7" max="9" width="9.28515625" style="26" customWidth="1"/>
    <col min="10" max="14" width="9.28515625" style="27" customWidth="1"/>
    <col min="15" max="17" width="9.28515625" style="27"/>
    <col min="18" max="16384" width="9.28515625" style="26"/>
  </cols>
  <sheetData>
    <row r="1" spans="1:18" s="6" customFormat="1" ht="15" customHeight="1" x14ac:dyDescent="0.25">
      <c r="A1" s="35" t="s">
        <v>8</v>
      </c>
      <c r="B1" s="36"/>
      <c r="C1" s="30"/>
      <c r="D1" s="32" t="s">
        <v>9</v>
      </c>
      <c r="E1" s="33"/>
      <c r="F1" s="37" t="s">
        <v>17</v>
      </c>
      <c r="G1" s="32" t="s">
        <v>10</v>
      </c>
      <c r="H1" s="34"/>
      <c r="J1" s="7">
        <f>IF($A$3&lt;1.4,5,IF(AND($A$3&gt;=1.4,$A$3&lt;2.8),4,(IF(AND($A$3&gt;=2.8,$A$3&lt;4.2),3,(IF(AND($A$3&gt;=4.2,$A$3&lt;6.9),2,IF($A$3&gt;=6.9,1,6)))))))</f>
        <v>5</v>
      </c>
      <c r="K1" s="7">
        <v>1</v>
      </c>
      <c r="L1" s="7">
        <v>0.5</v>
      </c>
      <c r="M1" s="7">
        <v>0</v>
      </c>
      <c r="N1" s="7">
        <v>0</v>
      </c>
      <c r="O1" s="8"/>
      <c r="P1" s="8"/>
      <c r="Q1" s="8"/>
      <c r="R1" s="9"/>
    </row>
    <row r="2" spans="1:18" s="9" customFormat="1" ht="15" customHeight="1" x14ac:dyDescent="0.25">
      <c r="A2" s="10" t="s">
        <v>0</v>
      </c>
      <c r="B2" s="11" t="s">
        <v>7</v>
      </c>
      <c r="C2" s="12"/>
      <c r="D2" s="11" t="s">
        <v>14</v>
      </c>
      <c r="E2" s="11" t="s">
        <v>13</v>
      </c>
      <c r="F2" s="38"/>
      <c r="G2" s="11" t="s">
        <v>14</v>
      </c>
      <c r="H2" s="13" t="s">
        <v>12</v>
      </c>
      <c r="J2" s="7"/>
      <c r="K2" s="7">
        <v>2</v>
      </c>
      <c r="L2" s="7">
        <v>1</v>
      </c>
      <c r="M2" s="7">
        <v>0.5</v>
      </c>
      <c r="N2" s="7">
        <v>0</v>
      </c>
      <c r="O2" s="7"/>
      <c r="P2" s="7"/>
      <c r="Q2" s="7"/>
    </row>
    <row r="3" spans="1:18" s="9" customFormat="1" ht="15" customHeight="1" x14ac:dyDescent="0.25">
      <c r="A3" s="14"/>
      <c r="B3" s="15"/>
      <c r="C3" s="12"/>
      <c r="D3" s="28" t="s">
        <v>18</v>
      </c>
      <c r="E3" s="16" t="str">
        <f ca="1">IF($A$3="","—",INDIRECT(ADDRESS($J$1,12,1,1)))</f>
        <v>—</v>
      </c>
      <c r="F3" s="38"/>
      <c r="G3" s="28" t="s">
        <v>18</v>
      </c>
      <c r="H3" s="17" t="str">
        <f ca="1">IF(OR($A$3="",$B$3=""),"—",-1*$B$3*INDIRECT(ADDRESS($J$1,12,1,1)))</f>
        <v>—</v>
      </c>
      <c r="J3" s="7"/>
      <c r="K3" s="7">
        <v>3</v>
      </c>
      <c r="L3" s="7">
        <v>2</v>
      </c>
      <c r="M3" s="7">
        <v>1</v>
      </c>
      <c r="N3" s="7">
        <v>0.5</v>
      </c>
      <c r="O3" s="7"/>
      <c r="P3" s="7"/>
      <c r="Q3" s="7"/>
    </row>
    <row r="4" spans="1:18" s="9" customFormat="1" ht="15" customHeight="1" x14ac:dyDescent="0.25">
      <c r="A4" s="18"/>
      <c r="B4" s="19"/>
      <c r="C4" s="20"/>
      <c r="D4" s="28" t="s">
        <v>6</v>
      </c>
      <c r="E4" s="16" t="str">
        <f ca="1">IF($A$3="","—",INDIRECT(ADDRESS($J$1,13,1,1)))</f>
        <v>—</v>
      </c>
      <c r="F4" s="38"/>
      <c r="G4" s="28" t="s">
        <v>6</v>
      </c>
      <c r="H4" s="17" t="str">
        <f ca="1">IF(OR($A$3="",$B$3=""),"—",-1*$B$3*INDIRECT(ADDRESS($J$1,13,1,1)))</f>
        <v>—</v>
      </c>
      <c r="J4" s="7"/>
      <c r="K4" s="7">
        <v>4</v>
      </c>
      <c r="L4" s="7">
        <v>3</v>
      </c>
      <c r="M4" s="7">
        <v>2</v>
      </c>
      <c r="N4" s="7">
        <v>1</v>
      </c>
      <c r="O4" s="7"/>
      <c r="P4" s="7"/>
      <c r="Q4" s="7"/>
    </row>
    <row r="5" spans="1:18" s="9" customFormat="1" ht="15" customHeight="1" x14ac:dyDescent="0.25">
      <c r="A5" s="18"/>
      <c r="B5" s="19"/>
      <c r="C5" s="20"/>
      <c r="D5" s="28" t="s">
        <v>3</v>
      </c>
      <c r="E5" s="16" t="str">
        <f ca="1">IF($A$3="","—",INDIRECT(ADDRESS($J$1,14,1,1)))</f>
        <v>—</v>
      </c>
      <c r="F5" s="38"/>
      <c r="G5" s="28" t="s">
        <v>3</v>
      </c>
      <c r="H5" s="17" t="str">
        <f ca="1">IF(OR($A$3="",$B$3=""),"—",-1*$B$3*INDIRECT(ADDRESS($J$1,14,1,1)))</f>
        <v>—</v>
      </c>
      <c r="J5" s="7"/>
      <c r="K5" s="7">
        <v>5</v>
      </c>
      <c r="L5" s="7">
        <v>4</v>
      </c>
      <c r="M5" s="7">
        <v>3</v>
      </c>
      <c r="N5" s="7">
        <v>2</v>
      </c>
      <c r="O5" s="7"/>
      <c r="P5" s="7"/>
      <c r="Q5" s="7"/>
    </row>
    <row r="6" spans="1:18" s="9" customFormat="1" ht="15" customHeight="1" x14ac:dyDescent="0.25">
      <c r="A6" s="18"/>
      <c r="B6" s="19"/>
      <c r="C6" s="20"/>
      <c r="D6" s="11" t="s">
        <v>20</v>
      </c>
      <c r="E6" s="16" t="str">
        <f>IF($A$3="","—",0)</f>
        <v>—</v>
      </c>
      <c r="F6" s="38"/>
      <c r="G6" s="11" t="s">
        <v>20</v>
      </c>
      <c r="H6" s="17" t="str">
        <f>IF(OR($A$3="",$B$3=""),"—",0)</f>
        <v>—</v>
      </c>
      <c r="J6" s="7"/>
      <c r="K6" s="7"/>
      <c r="L6" s="7"/>
      <c r="M6" s="7"/>
      <c r="N6" s="7"/>
      <c r="O6" s="7"/>
      <c r="P6" s="7"/>
      <c r="Q6" s="7"/>
    </row>
    <row r="7" spans="1:18" s="9" customFormat="1" ht="15" customHeight="1" x14ac:dyDescent="0.25">
      <c r="A7" s="18"/>
      <c r="B7" s="19"/>
      <c r="C7" s="20"/>
      <c r="D7" s="28" t="s">
        <v>1</v>
      </c>
      <c r="E7" s="16" t="str">
        <f ca="1">IF($A$3="","—",-1*INDIRECT(ADDRESS($J$1,14,1,1)))</f>
        <v>—</v>
      </c>
      <c r="F7" s="38"/>
      <c r="G7" s="28" t="s">
        <v>1</v>
      </c>
      <c r="H7" s="17" t="str">
        <f ca="1">IF(OR($A$3="",$B$3=""),"—",$B$3*INDIRECT(ADDRESS($J$1,14,1,1)))</f>
        <v>—</v>
      </c>
      <c r="J7" s="7"/>
      <c r="K7" s="7"/>
      <c r="L7" s="7"/>
      <c r="M7" s="7"/>
      <c r="N7" s="7"/>
      <c r="O7" s="7"/>
      <c r="P7" s="7"/>
      <c r="Q7" s="7"/>
    </row>
    <row r="8" spans="1:18" s="9" customFormat="1" ht="15" customHeight="1" x14ac:dyDescent="0.25">
      <c r="A8" s="18"/>
      <c r="B8" s="19"/>
      <c r="C8" s="20"/>
      <c r="D8" s="28" t="s">
        <v>4</v>
      </c>
      <c r="E8" s="16" t="str">
        <f ca="1">IF($A$3="","—",-1*INDIRECT(ADDRESS($J$1,13,1,1)))</f>
        <v>—</v>
      </c>
      <c r="F8" s="38"/>
      <c r="G8" s="28" t="s">
        <v>4</v>
      </c>
      <c r="H8" s="17" t="str">
        <f ca="1">IF(OR($A$3="",$B$3=""),"—",$B$3*INDIRECT(ADDRESS($J$1,13,1,1)))</f>
        <v>—</v>
      </c>
      <c r="J8" s="7"/>
      <c r="K8" s="7"/>
      <c r="L8" s="7"/>
      <c r="M8" s="7"/>
      <c r="N8" s="7"/>
      <c r="O8" s="7"/>
      <c r="P8" s="7"/>
      <c r="Q8" s="7"/>
    </row>
    <row r="9" spans="1:18" s="9" customFormat="1" ht="15" customHeight="1" thickBot="1" x14ac:dyDescent="0.3">
      <c r="A9" s="21"/>
      <c r="B9" s="22"/>
      <c r="C9" s="23"/>
      <c r="D9" s="29" t="s">
        <v>19</v>
      </c>
      <c r="E9" s="24" t="str">
        <f ca="1">IF($A$3="","—",-1*INDIRECT(ADDRESS($J$1,12,1,1)))</f>
        <v>—</v>
      </c>
      <c r="F9" s="39"/>
      <c r="G9" s="29" t="s">
        <v>19</v>
      </c>
      <c r="H9" s="25" t="str">
        <f ca="1">IF(OR($A$3="",$B$3=""),"—",$B$3*INDIRECT(ADDRESS($J$1,12,1,1)))</f>
        <v>—</v>
      </c>
      <c r="J9" s="7"/>
      <c r="K9" s="7"/>
      <c r="L9" s="7"/>
      <c r="M9" s="7"/>
      <c r="N9" s="7"/>
      <c r="O9" s="7"/>
      <c r="P9" s="7"/>
      <c r="Q9" s="7"/>
    </row>
  </sheetData>
  <sheetProtection password="CC57" sheet="1" objects="1" scenarios="1" selectLockedCells="1"/>
  <mergeCells count="4">
    <mergeCell ref="A1:B1"/>
    <mergeCell ref="D1:E1"/>
    <mergeCell ref="F1:F9"/>
    <mergeCell ref="G1:H1"/>
  </mergeCells>
  <dataValidations count="1">
    <dataValidation type="decimal" allowBlank="1" showInputMessage="1" showErrorMessage="1" errorTitle="INCORRECT INPUT!" error="Must be a positive number between 1 and 100!" sqref="A3:B3">
      <formula1>1</formula1>
      <formula2>100</formula2>
    </dataValidation>
  </dataValidations>
  <printOptions horizontalCentered="1" verticalCentered="1"/>
  <pageMargins left="0.7" right="0.7" top="0.75" bottom="0.75" header="0.3" footer="0.3"/>
  <pageSetup orientation="landscape" horizontalDpi="4294967293" verticalDpi="1200" r:id="rId1"/>
  <headerFooter>
    <oddHeader>&amp;C&amp;"Arial,Bold"&amp;20CORRECTING FOR ARROWS
MEDTRONIC ENLITE® 2/GUARDIAN™ 3</oddHeader>
    <oddFooter>&amp;L&amp;"Arial,Regular"&amp;10February 5, 2019&amp;C&amp;"Arial,Regular"&amp;10www.bcchildrens.ca/endocrinology-diabetes-site/documents/arrowbolus.xlsx&amp;R&amp;"Arial,Regular"&amp;10&amp;A,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zoomScaleNormal="100" workbookViewId="0">
      <selection activeCell="A3" sqref="A3"/>
    </sheetView>
  </sheetViews>
  <sheetFormatPr defaultColWidth="9.28515625" defaultRowHeight="12.75" x14ac:dyDescent="0.2"/>
  <cols>
    <col min="1" max="1" width="4.5703125" style="26" customWidth="1"/>
    <col min="2" max="2" width="5.140625" style="26" customWidth="1"/>
    <col min="3" max="3" width="2.5703125" style="26" customWidth="1"/>
    <col min="4" max="5" width="9.28515625" style="26" customWidth="1"/>
    <col min="6" max="6" width="7" style="26" customWidth="1"/>
    <col min="7" max="14" width="9.28515625" style="26" customWidth="1"/>
    <col min="15" max="16384" width="9.28515625" style="26"/>
  </cols>
  <sheetData>
    <row r="1" spans="1:18" s="6" customFormat="1" ht="15" customHeight="1" x14ac:dyDescent="0.25">
      <c r="A1" s="35" t="s">
        <v>8</v>
      </c>
      <c r="B1" s="36"/>
      <c r="C1" s="31"/>
      <c r="D1" s="32" t="s">
        <v>9</v>
      </c>
      <c r="E1" s="33"/>
      <c r="F1" s="37" t="s">
        <v>17</v>
      </c>
      <c r="G1" s="32" t="s">
        <v>10</v>
      </c>
      <c r="H1" s="34"/>
      <c r="J1" s="7">
        <f>IF($A$3&lt;1.4,5,IF(AND($A$3&gt;=1.4,$A$3&lt;2.8),4,(IF(AND($A$3&gt;=2.8,$A$3&lt;4.2),3,(IF(AND($A$3&gt;=4.2,$A$3&lt;6.9),2,IF($A$3&gt;=6.9,1,6)))))))</f>
        <v>5</v>
      </c>
      <c r="K1" s="7">
        <v>1</v>
      </c>
      <c r="L1" s="7">
        <v>0.5</v>
      </c>
      <c r="M1" s="7">
        <v>0</v>
      </c>
      <c r="N1" s="7">
        <v>0</v>
      </c>
      <c r="R1" s="9"/>
    </row>
    <row r="2" spans="1:18" s="9" customFormat="1" ht="15" customHeight="1" x14ac:dyDescent="0.25">
      <c r="A2" s="10" t="s">
        <v>0</v>
      </c>
      <c r="B2" s="11" t="s">
        <v>7</v>
      </c>
      <c r="C2" s="12"/>
      <c r="D2" s="11" t="s">
        <v>14</v>
      </c>
      <c r="E2" s="11" t="s">
        <v>13</v>
      </c>
      <c r="F2" s="38"/>
      <c r="G2" s="11" t="s">
        <v>14</v>
      </c>
      <c r="H2" s="13" t="s">
        <v>12</v>
      </c>
      <c r="J2" s="7"/>
      <c r="K2" s="7">
        <v>2</v>
      </c>
      <c r="L2" s="7">
        <v>1</v>
      </c>
      <c r="M2" s="7">
        <v>0.5</v>
      </c>
      <c r="N2" s="7">
        <v>0</v>
      </c>
    </row>
    <row r="3" spans="1:18" s="9" customFormat="1" ht="15" customHeight="1" x14ac:dyDescent="0.25">
      <c r="A3" s="14"/>
      <c r="B3" s="15"/>
      <c r="C3" s="12"/>
      <c r="D3" s="28" t="s">
        <v>3</v>
      </c>
      <c r="E3" s="16" t="str">
        <f ca="1">IF($A$3="","—",INDIRECT(ADDRESS($J$1,13,1,1)))</f>
        <v>—</v>
      </c>
      <c r="F3" s="38"/>
      <c r="G3" s="28" t="s">
        <v>3</v>
      </c>
      <c r="H3" s="17" t="str">
        <f ca="1">IF(OR($A$3="",$B$3=""),"—",-1*$B$3*INDIRECT(ADDRESS($J$1,13,1,1)))</f>
        <v>—</v>
      </c>
      <c r="J3" s="7"/>
      <c r="K3" s="7">
        <v>3</v>
      </c>
      <c r="L3" s="7">
        <v>2</v>
      </c>
      <c r="M3" s="7">
        <v>1</v>
      </c>
      <c r="N3" s="7">
        <v>0.5</v>
      </c>
    </row>
    <row r="4" spans="1:18" s="9" customFormat="1" ht="15" customHeight="1" x14ac:dyDescent="0.25">
      <c r="A4" s="18"/>
      <c r="B4" s="19"/>
      <c r="C4" s="20"/>
      <c r="D4" s="28" t="s">
        <v>2</v>
      </c>
      <c r="E4" s="16" t="str">
        <f ca="1">IF($A$3="","—",INDIRECT(ADDRESS($J$1,14,1,1)))</f>
        <v>—</v>
      </c>
      <c r="F4" s="38"/>
      <c r="G4" s="28" t="s">
        <v>2</v>
      </c>
      <c r="H4" s="17" t="str">
        <f ca="1">IF(OR($A$3="",$B$3=""),"—",-1*$B$3*INDIRECT(ADDRESS($J$1,14,1,1)))</f>
        <v>—</v>
      </c>
      <c r="J4" s="7"/>
      <c r="K4" s="7">
        <v>4</v>
      </c>
      <c r="L4" s="7">
        <v>3</v>
      </c>
      <c r="M4" s="7">
        <v>2</v>
      </c>
      <c r="N4" s="7">
        <v>1</v>
      </c>
    </row>
    <row r="5" spans="1:18" s="9" customFormat="1" ht="15" customHeight="1" x14ac:dyDescent="0.25">
      <c r="A5" s="18"/>
      <c r="B5" s="19"/>
      <c r="C5" s="20"/>
      <c r="D5" s="28" t="s">
        <v>11</v>
      </c>
      <c r="E5" s="16" t="str">
        <f>IF($A$3="","—",0)</f>
        <v>—</v>
      </c>
      <c r="F5" s="38"/>
      <c r="G5" s="28" t="s">
        <v>11</v>
      </c>
      <c r="H5" s="17" t="str">
        <f>IF(OR($A$3="",$B$3=""),"—",0)</f>
        <v>—</v>
      </c>
      <c r="J5" s="7"/>
      <c r="K5" s="7">
        <v>5</v>
      </c>
      <c r="L5" s="7">
        <v>4</v>
      </c>
      <c r="M5" s="7">
        <v>3</v>
      </c>
      <c r="N5" s="7">
        <v>2</v>
      </c>
    </row>
    <row r="6" spans="1:18" s="9" customFormat="1" ht="15" customHeight="1" x14ac:dyDescent="0.25">
      <c r="A6" s="18"/>
      <c r="B6" s="19"/>
      <c r="C6" s="20"/>
      <c r="D6" s="28" t="s">
        <v>5</v>
      </c>
      <c r="E6" s="16" t="str">
        <f ca="1">IF($A$3="","—",-1*INDIRECT(ADDRESS($J$1,14,1,1)))</f>
        <v>—</v>
      </c>
      <c r="F6" s="38"/>
      <c r="G6" s="28" t="s">
        <v>5</v>
      </c>
      <c r="H6" s="17" t="str">
        <f ca="1">IF(OR($A$3="",$B$3=""),"—",$B$3*INDIRECT(ADDRESS($J$1,14,1,1)))</f>
        <v>—</v>
      </c>
    </row>
    <row r="7" spans="1:18" s="9" customFormat="1" ht="15" customHeight="1" thickBot="1" x14ac:dyDescent="0.3">
      <c r="A7" s="21"/>
      <c r="B7" s="22"/>
      <c r="C7" s="23"/>
      <c r="D7" s="29" t="s">
        <v>1</v>
      </c>
      <c r="E7" s="24" t="str">
        <f ca="1">IF($A$3="","—",-1*INDIRECT(ADDRESS($J$1,13,1,1)))</f>
        <v>—</v>
      </c>
      <c r="F7" s="39"/>
      <c r="G7" s="29" t="s">
        <v>1</v>
      </c>
      <c r="H7" s="25" t="str">
        <f ca="1">IF(OR($A$3="",$B$3=""),"—",$B$3*INDIRECT(ADDRESS($J$1,13,1,1)))</f>
        <v>—</v>
      </c>
    </row>
  </sheetData>
  <sheetProtection password="CC57" sheet="1" objects="1" scenarios="1" selectLockedCells="1"/>
  <mergeCells count="4">
    <mergeCell ref="A1:B1"/>
    <mergeCell ref="D1:E1"/>
    <mergeCell ref="G1:H1"/>
    <mergeCell ref="F1:F7"/>
  </mergeCells>
  <dataValidations count="1">
    <dataValidation type="decimal" allowBlank="1" showInputMessage="1" showErrorMessage="1" errorTitle="INCORRECT INPUT!" error="Must be a positive number between 1 and 100!" sqref="A3:B3">
      <formula1>1</formula1>
      <formula2>100</formula2>
    </dataValidation>
  </dataValidations>
  <printOptions horizontalCentered="1" verticalCentered="1"/>
  <pageMargins left="0.7" right="0.7" top="0.75" bottom="0.75" header="0.3" footer="0.3"/>
  <pageSetup orientation="landscape" horizontalDpi="4294967293" verticalDpi="1200" r:id="rId1"/>
  <headerFooter>
    <oddHeader>&amp;C&amp;"Arial,Bold"&amp;20CORRECTING FOR ARROWS
FREESTYLE LIBRE®</oddHeader>
    <oddFooter>&amp;L&amp;"Arial,Regular"&amp;10February 5, 2019&amp;C&amp;"Arial,Regular"&amp;10www.bcchildrens.ca/endocrinology-diabetes-site/documents/arrowbolus.xlsx&amp;R&amp;"Arial,Regular"&amp;10&amp;A,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8E6CB98D40FF9B4CB0271192DA214C5D00C232EB5A6389A3459C2213A3D9760B3E" ma:contentTypeVersion="6" ma:contentTypeDescription="Create a new document." ma:contentTypeScope="" ma:versionID="29c75ae729e943ebf081a2f6734f4dfe">
  <xsd:schema xmlns:xsd="http://www.w3.org/2001/XMLSchema" xmlns:xs="http://www.w3.org/2001/XMLSchema" xmlns:p="http://schemas.microsoft.com/office/2006/metadata/properties" xmlns:ns2="26dbe106-944e-4fd6-9021-c9d90b7288fc" xmlns:ns3="4de64c37-ebdf-406a-9f1b-af099cf715f4" targetNamespace="http://schemas.microsoft.com/office/2006/metadata/properties" ma:root="true" ma:fieldsID="ccb8014d0ab65e001f3e1318711a50a1" ns2:_="" ns3:_="">
    <xsd:import namespace="26dbe106-944e-4fd6-9021-c9d90b7288fc"/>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be106-944e-4fd6-9021-c9d90b7288fc"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f57bd62-c4a3-4766-bbc7-05d4198744fa}" ma:internalName="TaxCatchAll" ma:showField="CatchAllData"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f57bd62-c4a3-4766-bbc7-05d4198744fa}" ma:internalName="TaxCatchAllLabel" ma:readOnly="true" ma:showField="CatchAllDataLabel"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Description xmlns="4de64c37-ebdf-406a-9f1b-af099cf715f4" xsi:nil="true"/>
    <Audience1 xmlns="4de64c37-ebdf-406a-9f1b-af099cf715f4"/>
    <_dlc_DocId xmlns="26dbe106-944e-4fd6-9021-c9d90b7288fc">BCCH-24-343</_dlc_DocId>
    <d54dd449c2c54af89444c3906a20b699 xmlns="26dbe106-944e-4fd6-9021-c9d90b7288fc">
      <Terms xmlns="http://schemas.microsoft.com/office/infopath/2007/PartnerControls"/>
    </d54dd449c2c54af89444c3906a20b699>
    <k05366dfea714127ab8826af69afb524 xmlns="26dbe106-944e-4fd6-9021-c9d90b7288fc">
      <Terms xmlns="http://schemas.microsoft.com/office/infopath/2007/PartnerControls"/>
    </k05366dfea714127ab8826af69afb524>
    <DocumentLanguage xmlns="4de64c37-ebdf-406a-9f1b-af099cf715f4" xsi:nil="true"/>
    <TaxCatchAll xmlns="26dbe106-944e-4fd6-9021-c9d90b7288fc"/>
    <_dlc_DocIdUrl xmlns="26dbe106-944e-4fd6-9021-c9d90b7288fc">
      <Url>http://www.bcchildrens.ca/endocrinology-diabetes-site/_layouts/15/DocIdRedir.aspx?ID=BCCH-24-343</Url>
      <Description>BCCH-24-343</Description>
    </_dlc_DocIdUrl>
  </documentManagement>
</p:properties>
</file>

<file path=customXml/itemProps1.xml><?xml version="1.0" encoding="utf-8"?>
<ds:datastoreItem xmlns:ds="http://schemas.openxmlformats.org/officeDocument/2006/customXml" ds:itemID="{E759DEC8-FB0A-4511-9CE1-43284CEB5614}"/>
</file>

<file path=customXml/itemProps2.xml><?xml version="1.0" encoding="utf-8"?>
<ds:datastoreItem xmlns:ds="http://schemas.openxmlformats.org/officeDocument/2006/customXml" ds:itemID="{0E865AA9-7744-4EF9-BEC2-3DA92A716CEF}"/>
</file>

<file path=customXml/itemProps3.xml><?xml version="1.0" encoding="utf-8"?>
<ds:datastoreItem xmlns:ds="http://schemas.openxmlformats.org/officeDocument/2006/customXml" ds:itemID="{1E3E572C-DA83-4417-B34C-D14AE20E7E47}"/>
</file>

<file path=customXml/itemProps4.xml><?xml version="1.0" encoding="utf-8"?>
<ds:datastoreItem xmlns:ds="http://schemas.openxmlformats.org/officeDocument/2006/customXml" ds:itemID="{C34A2382-DD24-4E0C-9669-47C3826B3D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Dexcom</vt:lpstr>
      <vt:lpstr>Medtronic</vt:lpstr>
      <vt:lpstr>FreeStyle</vt:lpstr>
      <vt:lpstr>Dexcom!Print_Area</vt:lpstr>
      <vt:lpstr>FreeStyle!Print_Area</vt:lpstr>
      <vt:lpstr>Instructions!Print_Area</vt:lpstr>
      <vt:lpstr>Medtronic!Print_Area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L. Metzger, MD</dc:creator>
  <cp:lastModifiedBy>Daniel L. Metzger, MD</cp:lastModifiedBy>
  <cp:lastPrinted>2019-02-05T19:57:32Z</cp:lastPrinted>
  <dcterms:created xsi:type="dcterms:W3CDTF">2017-02-13T04:55:14Z</dcterms:created>
  <dcterms:modified xsi:type="dcterms:W3CDTF">2019-02-05T19:57:57Z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757b83d2-64e5-4c71-b7e8-f394bf894046</vt:lpwstr>
  </property>
  <property fmtid="{D5CDD505-2E9C-101B-9397-08002B2CF9AE}" pid="3" name="ContentTypeId">
    <vt:lpwstr>0x0101008E6CB98D40FF9B4CB0271192DA214C5D00C232EB5A6389A3459C2213A3D9760B3E</vt:lpwstr>
  </property>
  <property fmtid="{D5CDD505-2E9C-101B-9397-08002B2CF9AE}" pid="4" name="ResourceCategory">
    <vt:lpwstr/>
  </property>
  <property fmtid="{D5CDD505-2E9C-101B-9397-08002B2CF9AE}" pid="5" name="ResourceType">
    <vt:lpwstr/>
  </property>
</Properties>
</file>